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defaultThemeVersion="166925"/>
  <mc:AlternateContent xmlns:mc="http://schemas.openxmlformats.org/markup-compatibility/2006">
    <mc:Choice Requires="x15">
      <x15ac:absPath xmlns:x15ac="http://schemas.microsoft.com/office/spreadsheetml/2010/11/ac" url="G:\1. SKEPPSHYPOTEKSKASSAN\2. EKONOMI\Budget, Bokslut, Delårsrapporter, Takgräns\2021\Januari-Juni 2021\Delårsrapport och kapitaltäckning\"/>
    </mc:Choice>
  </mc:AlternateContent>
  <xr:revisionPtr revIDLastSave="0" documentId="13_ncr:1_{CE0A5CD7-A91B-4F31-8A8A-CD3E58577CA5}" xr6:coauthVersionLast="47" xr6:coauthVersionMax="47" xr10:uidLastSave="{00000000-0000-0000-0000-000000000000}"/>
  <bookViews>
    <workbookView xWindow="-120" yWindow="-120" windowWidth="29040" windowHeight="15225" xr2:uid="{00000000-000D-0000-FFFF-FFFF00000000}"/>
  </bookViews>
  <sheets>
    <sheet name="Blad1" sheetId="1" r:id="rId1"/>
    <sheet name="Blad2" sheetId="2" r:id="rId2"/>
    <sheet name="Blad3" sheetId="3" r:id="rId3"/>
  </sheets>
  <definedNames>
    <definedName name="OLE_LINK1" localSheetId="0">Blad1!$A$66</definedName>
    <definedName name="_xlnm.Print_Area" localSheetId="0">Blad1!$A$1:$E$90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2" i="1" l="1"/>
  <c r="D57" i="1"/>
  <c r="D23" i="1"/>
  <c r="C23" i="1"/>
  <c r="C55" i="1" l="1"/>
  <c r="C56" i="1"/>
  <c r="A52" i="1"/>
  <c r="H74" i="1" l="1"/>
  <c r="H40" i="1"/>
  <c r="D80" i="1"/>
  <c r="D81" i="1"/>
  <c r="B74" i="1" l="1"/>
  <c r="C73" i="1"/>
  <c r="D73" i="1" s="1"/>
  <c r="D72" i="1"/>
  <c r="C72" i="1"/>
  <c r="D71" i="1"/>
  <c r="C70" i="1"/>
  <c r="D70" i="1" s="1"/>
  <c r="D69" i="1"/>
  <c r="C69" i="1"/>
  <c r="C68" i="1"/>
  <c r="D68" i="1" s="1"/>
  <c r="C67" i="1"/>
  <c r="C74" i="1" s="1"/>
  <c r="D66" i="1"/>
  <c r="D47" i="1"/>
  <c r="D40" i="1"/>
  <c r="D34" i="1"/>
  <c r="D32" i="1"/>
  <c r="D15" i="1"/>
  <c r="D17" i="1" s="1"/>
  <c r="D19" i="1" s="1"/>
  <c r="D13" i="1"/>
  <c r="D67" i="1" l="1"/>
  <c r="D74" i="1" s="1"/>
  <c r="D87" i="1" l="1"/>
  <c r="D86" i="1" l="1"/>
  <c r="C34" i="1"/>
  <c r="C32" i="1" l="1"/>
  <c r="D54" i="1" l="1"/>
  <c r="D55" i="1"/>
  <c r="D56" i="1"/>
  <c r="C57" i="1"/>
  <c r="C58" i="1"/>
  <c r="D58" i="1"/>
  <c r="D59" i="1"/>
  <c r="C60" i="1"/>
  <c r="D60" i="1" s="1"/>
  <c r="C61" i="1"/>
  <c r="D61" i="1" s="1"/>
  <c r="B62" i="1"/>
  <c r="B87" i="1" s="1"/>
  <c r="C62" i="1" l="1"/>
  <c r="H62" i="1"/>
  <c r="C9" i="1" l="1"/>
  <c r="A64" i="1" l="1"/>
  <c r="C13" i="1" l="1"/>
  <c r="C15" i="1" l="1"/>
  <c r="C40" i="1" l="1"/>
  <c r="C17" i="1"/>
  <c r="C47" i="1"/>
  <c r="G62" i="1" l="1"/>
  <c r="G40" i="1"/>
  <c r="G74" i="1"/>
  <c r="C19" i="1"/>
  <c r="B8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 Lönn</author>
  </authors>
  <commentList>
    <comment ref="D65" authorId="0" shapeId="0" xr:uid="{00000000-0006-0000-0000-000003000000}">
      <text>
        <r>
          <rPr>
            <b/>
            <sz val="9"/>
            <color indexed="81"/>
            <rFont val="Tahoma"/>
            <family val="2"/>
          </rPr>
          <t>Per Lönn:</t>
        </r>
        <r>
          <rPr>
            <sz val="9"/>
            <color indexed="81"/>
            <rFont val="Tahoma"/>
            <family val="2"/>
          </rPr>
          <t xml:space="preserve">
8% av riskvägd exponering
</t>
        </r>
      </text>
    </comment>
  </commentList>
</comments>
</file>

<file path=xl/sharedStrings.xml><?xml version="1.0" encoding="utf-8"?>
<sst xmlns="http://schemas.openxmlformats.org/spreadsheetml/2006/main" count="83" uniqueCount="58">
  <si>
    <t>INFORMATION OM KAPITALTÄCKNING</t>
  </si>
  <si>
    <t>Kapitalbas (tkr)</t>
  </si>
  <si>
    <t>Kärnprimärkapital: instrument och reserver</t>
  </si>
  <si>
    <t>Reservfond</t>
  </si>
  <si>
    <t>Kärnprimärkapital före lagstiftningsjusteringar</t>
  </si>
  <si>
    <t>Kärnprimärkapital: lagstiftningsjusteringar</t>
  </si>
  <si>
    <t>Ej verifierat upparbetat resultat</t>
  </si>
  <si>
    <t>Sammanlagda lagstiftningsjusteringar av kärnprimärkapital</t>
  </si>
  <si>
    <t>Kärnprimärkapital</t>
  </si>
  <si>
    <t>Primärkapitaltillskott</t>
  </si>
  <si>
    <t>Primärkapital (kärnprimärkapital+primärkapitaltillskott)</t>
  </si>
  <si>
    <t>Supplementärkapital</t>
  </si>
  <si>
    <t>Kapitalbas (primärkapital+supplementärkapital)</t>
  </si>
  <si>
    <t>Kapitalrelationer och buffertkrav (tkr)</t>
  </si>
  <si>
    <t>Totalt riskvägt exponeringsbelopp</t>
  </si>
  <si>
    <t>Kapitalrelationer (%)</t>
  </si>
  <si>
    <t>Kärnprimärkapitalrelation</t>
  </si>
  <si>
    <t>Primärkapitalrelation</t>
  </si>
  <si>
    <t>Total kapitalrelation</t>
  </si>
  <si>
    <t>Totalt kärnprimärkapitalkrav inklusive buffertkrav</t>
  </si>
  <si>
    <t>Kärnprimärkapital tillgängligt att använda som buffert</t>
  </si>
  <si>
    <t>Riskvägt exponeringsbelopp</t>
  </si>
  <si>
    <t xml:space="preserve">Kreditrisk </t>
  </si>
  <si>
    <t xml:space="preserve">Valutarisk </t>
  </si>
  <si>
    <t xml:space="preserve">Operativ risk </t>
  </si>
  <si>
    <t xml:space="preserve">Totalt riskvägt exponeringsbelopp </t>
  </si>
  <si>
    <t>Kapitalbaskrav</t>
  </si>
  <si>
    <t xml:space="preserve">Totalt minimikapitalbaskrav </t>
  </si>
  <si>
    <t>Specifikation av kapitalkravet för kreditrisk enligt schablonmetoden</t>
  </si>
  <si>
    <t xml:space="preserve">Riskvägt </t>
  </si>
  <si>
    <t>Exponeringsklass</t>
  </si>
  <si>
    <t>Exponering</t>
  </si>
  <si>
    <t>exponeringsbelopp</t>
  </si>
  <si>
    <t>Kapitalkrav</t>
  </si>
  <si>
    <t>Svenska staten (0%)</t>
  </si>
  <si>
    <t>Exponeringar mot institut (20%)</t>
  </si>
  <si>
    <t>Exponeringar mot institut (50%)</t>
  </si>
  <si>
    <t>Exponeringar mot företag (100%)</t>
  </si>
  <si>
    <t>Övriga poster (0%)</t>
  </si>
  <si>
    <t>Övriga poster (50%)</t>
  </si>
  <si>
    <t>Övriga poster (100%)</t>
  </si>
  <si>
    <t>Summa</t>
  </si>
  <si>
    <t xml:space="preserve">                 Varav kapitalkonserveringsbuffert</t>
  </si>
  <si>
    <t xml:space="preserve">                 Varav kontracyklisk buffert</t>
  </si>
  <si>
    <t>Kontroll</t>
  </si>
  <si>
    <t>Fallerade exponeringar (100%)</t>
  </si>
  <si>
    <t>-</t>
  </si>
  <si>
    <t>Kreditvärderingsjusteringsrisk</t>
  </si>
  <si>
    <t xml:space="preserve">Bruttosoliditet </t>
  </si>
  <si>
    <t xml:space="preserve">Bruttosoliditet  beräknas som kvoten av primärkapital och ett totalt exponeringsmått. Svenska Skeppshypoteks </t>
  </si>
  <si>
    <t xml:space="preserve">bruttosoliditet uppgick till </t>
  </si>
  <si>
    <t>Exponeringar i balansräkningen</t>
  </si>
  <si>
    <t>Poster utanför balansräkningen</t>
  </si>
  <si>
    <t>Kapital och sammanlagda exponeringar</t>
  </si>
  <si>
    <t>Primärkapital</t>
  </si>
  <si>
    <t>Sammanlagda exponeringar</t>
  </si>
  <si>
    <t>Bruttosoliditetsgrad</t>
  </si>
  <si>
    <t>Svenska Skeppshypoteks verksamhet regleras i lagen (1980:1097) om Svenska Skeppshypotekskassan. Lagen föreskriver att behållen årsvinst skall avsättas till reservfonden som skall täcka förluster i rörelsen. Se mer på www.svenskaskeppshypotek.se. 
Beräkning av kapitalbaskrav är utförd i enlighet med Europaparlamentets och rådets förordning (EU) 575/2013 om tillsynskrav för kreditinstitut och värdepappersföretag (tillsynsförordningen), lagen (2014:966) om kapitalbuffertar, och Finansinspektionens föreskrifter (FFFS 2014:12) om tillsynskrav och kapitalbuffertar. Utfall avser beräkning i enlighet med lagstadgat minimikrav på kapital, benämnt pelare 1, för kreditrisk, marknadsrisk och operativ risk samt kapitalbehov enligt det kombinerade buffertkravet.
Svenska Skeppshypotek tillämpar schablonmetoden vid beräkning av kreditrisk, vilket innebär att det finns sjutton exponeringsklasser med ett flertal olika riskvikter inom respektive klass. Kreditrisk beräknas på alla tillgångsposter i och utanför balansräkningen som inte dras av från kapitalbasen. Kapitalkrav för valutakursrisker omfattar samtliga poster i och utanför balansräkningen värderade till aktuellt marknadsvärde samt omräknade till svenska kronor enligt balansdagskurs. Åtta procent av total nettoposition i utländsk valuta utgör kapitalkravet för merparten av exponeringarna. För nära sammanhängande valutor tillämpas ett lägre kapitalkrav på fyra procent. Kapitalkrav för operativ risk beräknas enligt basmetoden vilket innebär att kapitalkravet utgör 15 procent av genomsnittet för de tre senaste räkenskapsårens rörelseintäkter. Det kombinerade buffertkravet uppgår till 2,5 procent av riskvägt exponeringsbelopp (2,5 procent föregående år) och består av en kapitalkonserveringsbuffert 2,5 procent (föregående år 2,5 procent) och en kontracyklisk buffert 0 procent (föregående år 0 procent).
Upplysningar lämnas, utifrån lagen om Svenska Skeppshypotekskassan, i enlighet med tillsynsförordningen, Kommissionens genomförandeförordning (EU) nr 1423/2013 om tekniska standarder för genomförande med avseende på de upplysningskrav om kapitalbas som gäller för institut enligt tillsynsförordningen, Finansinspektionens föreskrifter och allmänna råd (FFFS 2008:25) om årsredovisning i kreditinstitut och värdepappersbolag samt Finansinspektionens föreskrifter om tillsynskrav och kapitalbuffertar.
Svenska Skeppshypotek är undantagen bestämmelserna om stora exponeringar, offentliggörande av internt bedömt kapitalbehov och dokumentation av företagens interna kapital- och likviditetsutvärderingsprocess. 
Nya eller ändrade standarder och tolkningsmeddelanden som ännu inte har trätt i kraft bedöms inte ha någon väsentlig inverkan på Svenska Skeppshypoteks finansiella rapporter eller på kapitaltäckningen.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</si>
</sst>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_(* #,##0_);_(* \(#,##0\);_(* 0,_);_(@_)"/>
    <numFmt numFmtId="166" formatCode="0.0%"/>
  </numFmts>
  <fonts count="7" x14ac:knownFonts="1">
    <font>
      <sz val="10"/>
      <color theme="1"/>
      <name val="Corbel"/>
      <family val="2"/>
    </font>
    <font>
      <sz val="10"/>
      <color theme="1"/>
      <name val="Corbel"/>
      <family val="2"/>
    </font>
    <font>
      <b/>
      <sz val="10"/>
      <color theme="1"/>
      <name val="Corbel"/>
      <family val="2"/>
    </font>
    <font>
      <b/>
      <u/>
      <sz val="10"/>
      <color theme="1"/>
      <name val="Corbel"/>
      <family val="2"/>
    </font>
    <font>
      <b/>
      <sz val="12"/>
      <color theme="1"/>
      <name val="Corbel"/>
      <family val="2"/>
    </font>
    <font>
      <sz val="9"/>
      <color indexed="81"/>
      <name val="Tahoma"/>
      <family val="2"/>
    </font>
    <font>
      <b/>
      <sz val="9"/>
      <color indexed="81"/>
      <name val="Tahoma"/>
      <family val="2"/>
    </font>
  </fonts>
  <fills count="2">
    <fill>
      <patternFill patternType="none"/>
    </fill>
    <fill>
      <patternFill patternType="gray125"/>
    </fill>
  </fills>
  <borders count="1">
    <border>
      <left/>
      <right/>
      <top/>
      <bottom/>
      <diagonal/>
    </border>
  </borders>
  <cellStyleXfs count="2">
    <xf numFmtId="0" fontId="0" fillId="0" borderId="0"/>
    <xf numFmtId="9" fontId="1" fillId="0" borderId="0" applyFont="0" applyFill="0" applyBorder="0" applyAlignment="0" applyProtection="0"/>
  </cellStyleXfs>
  <cellXfs count="29">
    <xf numFmtId="0" fontId="0" fillId="0" borderId="0" xfId="0"/>
    <xf numFmtId="0" fontId="2" fillId="0" borderId="0" xfId="0" applyFont="1" applyAlignment="1">
      <alignment vertical="center"/>
    </xf>
    <xf numFmtId="0" fontId="1" fillId="0" borderId="0" xfId="0" applyFont="1" applyAlignment="1">
      <alignment vertical="center"/>
    </xf>
    <xf numFmtId="3" fontId="0" fillId="0" borderId="0" xfId="0" applyNumberFormat="1"/>
    <xf numFmtId="3" fontId="1" fillId="0" borderId="0" xfId="0" applyNumberFormat="1" applyFont="1" applyAlignment="1">
      <alignment vertical="center"/>
    </xf>
    <xf numFmtId="3" fontId="2" fillId="0" borderId="0" xfId="0" applyNumberFormat="1" applyFont="1" applyAlignment="1">
      <alignment vertical="center"/>
    </xf>
    <xf numFmtId="14" fontId="3" fillId="0" borderId="0" xfId="0" applyNumberFormat="1" applyFont="1" applyAlignment="1">
      <alignment horizontal="left" vertical="center"/>
    </xf>
    <xf numFmtId="3" fontId="1" fillId="0" borderId="0" xfId="0" applyNumberFormat="1" applyFont="1" applyAlignment="1">
      <alignment horizontal="right" vertical="center"/>
    </xf>
    <xf numFmtId="0" fontId="2" fillId="0" borderId="0" xfId="0" applyFont="1" applyAlignment="1">
      <alignment horizontal="right" vertical="center"/>
    </xf>
    <xf numFmtId="3" fontId="2" fillId="0" borderId="0" xfId="0" applyNumberFormat="1" applyFont="1" applyAlignment="1">
      <alignment horizontal="right" vertical="center"/>
    </xf>
    <xf numFmtId="0" fontId="0" fillId="0" borderId="0" xfId="0" applyAlignment="1">
      <alignment horizontal="right"/>
    </xf>
    <xf numFmtId="14" fontId="2" fillId="0" borderId="0" xfId="0" applyNumberFormat="1" applyFont="1" applyAlignment="1">
      <alignment horizontal="right" vertical="center"/>
    </xf>
    <xf numFmtId="0" fontId="0" fillId="0" borderId="0" xfId="0" applyAlignment="1">
      <alignment vertical="center"/>
    </xf>
    <xf numFmtId="3" fontId="0" fillId="0" borderId="0" xfId="0" applyNumberFormat="1" applyAlignment="1">
      <alignment horizontal="right"/>
    </xf>
    <xf numFmtId="164" fontId="1" fillId="0" borderId="0" xfId="0" applyNumberFormat="1" applyFont="1" applyAlignment="1">
      <alignment horizontal="right" vertical="center"/>
    </xf>
    <xf numFmtId="0" fontId="4" fillId="0" borderId="0" xfId="0" applyFont="1" applyAlignment="1">
      <alignment vertical="center"/>
    </xf>
    <xf numFmtId="1" fontId="1" fillId="0" borderId="0" xfId="0" applyNumberFormat="1" applyFont="1" applyAlignment="1">
      <alignment horizontal="right" vertical="center"/>
    </xf>
    <xf numFmtId="0" fontId="2" fillId="0" borderId="0" xfId="0" applyFont="1"/>
    <xf numFmtId="166" fontId="0" fillId="0" borderId="0" xfId="1" applyNumberFormat="1" applyFont="1"/>
    <xf numFmtId="14" fontId="3" fillId="0" borderId="0" xfId="0" applyNumberFormat="1" applyFont="1"/>
    <xf numFmtId="166" fontId="0" fillId="0" borderId="0" xfId="0" applyNumberFormat="1"/>
    <xf numFmtId="165" fontId="0" fillId="0" borderId="0" xfId="0" applyNumberFormat="1" applyAlignment="1">
      <alignment horizontal="right" vertical="top"/>
    </xf>
    <xf numFmtId="0" fontId="0" fillId="0" borderId="0" xfId="0" applyAlignment="1">
      <alignment horizontal="right" vertical="top"/>
    </xf>
    <xf numFmtId="3" fontId="1" fillId="0" borderId="0" xfId="0" applyNumberFormat="1" applyFont="1" applyAlignment="1">
      <alignment horizontal="right" vertical="top"/>
    </xf>
    <xf numFmtId="166" fontId="0" fillId="0" borderId="0" xfId="0" applyNumberFormat="1" applyAlignment="1">
      <alignment horizontal="right" vertical="top"/>
    </xf>
    <xf numFmtId="166" fontId="0" fillId="0" borderId="0" xfId="1" applyNumberFormat="1" applyFont="1" applyAlignment="1">
      <alignment horizontal="right" vertical="top"/>
    </xf>
    <xf numFmtId="0" fontId="0" fillId="0" borderId="0" xfId="0" applyAlignment="1">
      <alignment vertical="top" wrapText="1"/>
    </xf>
    <xf numFmtId="0" fontId="0" fillId="0" borderId="0" xfId="0" applyAlignment="1">
      <alignment horizontal="left" vertical="top" wrapText="1"/>
    </xf>
    <xf numFmtId="0" fontId="0" fillId="0" borderId="0" xfId="0" applyAlignment="1">
      <alignment horizontal="left" vertical="top"/>
    </xf>
  </cellXfs>
  <cellStyles count="2">
    <cellStyle name="Normal" xfId="0" builtinId="0"/>
    <cellStyle name="Pro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7"/>
  <sheetViews>
    <sheetView tabSelected="1" topLeftCell="A43" zoomScale="70" zoomScaleNormal="70" workbookViewId="0">
      <selection activeCell="C53" sqref="C53"/>
    </sheetView>
  </sheetViews>
  <sheetFormatPr defaultRowHeight="12.75" x14ac:dyDescent="0.2"/>
  <cols>
    <col min="1" max="1" width="37.28515625" customWidth="1"/>
    <col min="2" max="4" width="16.7109375" customWidth="1"/>
    <col min="5" max="5" width="8.28515625" customWidth="1"/>
    <col min="6" max="6" width="10.5703125" bestFit="1" customWidth="1"/>
    <col min="7" max="7" width="11.42578125" bestFit="1" customWidth="1"/>
    <col min="11" max="13" width="10.28515625" style="3" bestFit="1" customWidth="1"/>
  </cols>
  <sheetData>
    <row r="1" spans="1:5" ht="15.75" x14ac:dyDescent="0.2">
      <c r="A1" s="15" t="s">
        <v>0</v>
      </c>
    </row>
    <row r="2" spans="1:5" x14ac:dyDescent="0.2">
      <c r="A2" s="2"/>
    </row>
    <row r="3" spans="1:5" ht="399.75" customHeight="1" x14ac:dyDescent="0.2">
      <c r="A3" s="26" t="s">
        <v>57</v>
      </c>
      <c r="B3" s="26"/>
      <c r="C3" s="26"/>
      <c r="D3" s="26"/>
      <c r="E3" s="26"/>
    </row>
    <row r="4" spans="1:5" x14ac:dyDescent="0.2">
      <c r="A4" s="2"/>
    </row>
    <row r="5" spans="1:5" x14ac:dyDescent="0.2">
      <c r="A5" s="1" t="s">
        <v>1</v>
      </c>
      <c r="C5" s="11">
        <v>44377</v>
      </c>
      <c r="D5" s="11">
        <v>44012</v>
      </c>
      <c r="E5" s="11"/>
    </row>
    <row r="6" spans="1:5" x14ac:dyDescent="0.2">
      <c r="A6" s="1"/>
      <c r="C6" s="11"/>
      <c r="D6" s="11"/>
      <c r="E6" s="11"/>
    </row>
    <row r="7" spans="1:5" x14ac:dyDescent="0.2">
      <c r="A7" s="1" t="s">
        <v>2</v>
      </c>
      <c r="C7" s="10"/>
      <c r="D7" s="10"/>
      <c r="E7" s="10"/>
    </row>
    <row r="8" spans="1:5" x14ac:dyDescent="0.2">
      <c r="A8" s="2" t="s">
        <v>3</v>
      </c>
      <c r="C8" s="7">
        <v>2412888</v>
      </c>
      <c r="D8" s="7">
        <v>2329258</v>
      </c>
      <c r="E8" s="7"/>
    </row>
    <row r="9" spans="1:5" x14ac:dyDescent="0.2">
      <c r="A9" s="2" t="s">
        <v>4</v>
      </c>
      <c r="C9" s="7">
        <f>C8</f>
        <v>2412888</v>
      </c>
      <c r="D9" s="7">
        <v>2329258</v>
      </c>
      <c r="E9" s="7"/>
    </row>
    <row r="10" spans="1:5" x14ac:dyDescent="0.2">
      <c r="A10" s="2"/>
      <c r="C10" s="7"/>
      <c r="D10" s="7"/>
      <c r="E10" s="7"/>
    </row>
    <row r="11" spans="1:5" x14ac:dyDescent="0.2">
      <c r="A11" s="1" t="s">
        <v>5</v>
      </c>
      <c r="C11" s="13"/>
      <c r="D11" s="13"/>
      <c r="E11" s="13"/>
    </row>
    <row r="12" spans="1:5" x14ac:dyDescent="0.2">
      <c r="A12" s="2" t="s">
        <v>6</v>
      </c>
      <c r="C12" s="7">
        <v>-42203</v>
      </c>
      <c r="D12" s="7">
        <v>-62842</v>
      </c>
      <c r="E12" s="7"/>
    </row>
    <row r="13" spans="1:5" x14ac:dyDescent="0.2">
      <c r="A13" s="2" t="s">
        <v>7</v>
      </c>
      <c r="C13" s="7">
        <f>C12</f>
        <v>-42203</v>
      </c>
      <c r="D13" s="7">
        <f>D12</f>
        <v>-62842</v>
      </c>
      <c r="E13" s="7"/>
    </row>
    <row r="14" spans="1:5" x14ac:dyDescent="0.2">
      <c r="A14" s="2"/>
      <c r="C14" s="7"/>
      <c r="D14" s="7"/>
      <c r="E14" s="7"/>
    </row>
    <row r="15" spans="1:5" x14ac:dyDescent="0.2">
      <c r="A15" s="2" t="s">
        <v>8</v>
      </c>
      <c r="C15" s="7">
        <f>C9+C13</f>
        <v>2370685</v>
      </c>
      <c r="D15" s="7">
        <f>D9+D13</f>
        <v>2266416</v>
      </c>
      <c r="E15" s="7"/>
    </row>
    <row r="16" spans="1:5" x14ac:dyDescent="0.2">
      <c r="A16" s="2" t="s">
        <v>9</v>
      </c>
      <c r="C16" s="7">
        <v>0</v>
      </c>
      <c r="D16" s="7">
        <v>0</v>
      </c>
      <c r="E16" s="7"/>
    </row>
    <row r="17" spans="1:5" x14ac:dyDescent="0.2">
      <c r="A17" s="2" t="s">
        <v>10</v>
      </c>
      <c r="C17" s="7">
        <f>C15+C16</f>
        <v>2370685</v>
      </c>
      <c r="D17" s="7">
        <f>D15+D16</f>
        <v>2266416</v>
      </c>
      <c r="E17" s="7"/>
    </row>
    <row r="18" spans="1:5" x14ac:dyDescent="0.2">
      <c r="A18" s="2" t="s">
        <v>11</v>
      </c>
      <c r="C18" s="7">
        <v>0</v>
      </c>
      <c r="D18" s="7">
        <v>0</v>
      </c>
      <c r="E18" s="7"/>
    </row>
    <row r="19" spans="1:5" x14ac:dyDescent="0.2">
      <c r="A19" s="1" t="s">
        <v>12</v>
      </c>
      <c r="C19" s="9">
        <f>C17+C18</f>
        <v>2370685</v>
      </c>
      <c r="D19" s="9">
        <f>D17+D18</f>
        <v>2266416</v>
      </c>
      <c r="E19" s="9"/>
    </row>
    <row r="20" spans="1:5" x14ac:dyDescent="0.2">
      <c r="A20" s="1"/>
      <c r="C20" s="8"/>
      <c r="D20" s="8"/>
      <c r="E20" s="8"/>
    </row>
    <row r="21" spans="1:5" x14ac:dyDescent="0.2">
      <c r="A21" s="1" t="s">
        <v>13</v>
      </c>
      <c r="C21" s="10"/>
      <c r="D21" s="10"/>
      <c r="E21" s="10"/>
    </row>
    <row r="22" spans="1:5" x14ac:dyDescent="0.2">
      <c r="A22" s="1"/>
      <c r="C22" s="10"/>
      <c r="D22" s="10"/>
      <c r="E22" s="10"/>
    </row>
    <row r="23" spans="1:5" x14ac:dyDescent="0.2">
      <c r="A23" s="1" t="s">
        <v>14</v>
      </c>
      <c r="C23" s="9">
        <f>+C40</f>
        <v>8211612</v>
      </c>
      <c r="D23" s="9">
        <f>+D40</f>
        <v>9003466</v>
      </c>
      <c r="E23" s="9"/>
    </row>
    <row r="24" spans="1:5" x14ac:dyDescent="0.2">
      <c r="A24" s="1"/>
      <c r="C24" s="9"/>
      <c r="D24" s="9"/>
      <c r="E24" s="9"/>
    </row>
    <row r="25" spans="1:5" x14ac:dyDescent="0.2">
      <c r="A25" s="1" t="s">
        <v>15</v>
      </c>
      <c r="C25" s="13"/>
      <c r="D25" s="13"/>
      <c r="E25" s="13"/>
    </row>
    <row r="26" spans="1:5" x14ac:dyDescent="0.2">
      <c r="A26" s="2" t="s">
        <v>16</v>
      </c>
      <c r="C26" s="14">
        <v>28.9</v>
      </c>
      <c r="D26" s="14">
        <v>25.2</v>
      </c>
      <c r="E26" s="14"/>
    </row>
    <row r="27" spans="1:5" x14ac:dyDescent="0.2">
      <c r="A27" s="2" t="s">
        <v>17</v>
      </c>
      <c r="C27" s="14">
        <v>28.9</v>
      </c>
      <c r="D27" s="14">
        <v>25.2</v>
      </c>
      <c r="E27" s="14"/>
    </row>
    <row r="28" spans="1:5" x14ac:dyDescent="0.2">
      <c r="A28" s="2" t="s">
        <v>18</v>
      </c>
      <c r="C28" s="14">
        <v>28.9</v>
      </c>
      <c r="D28" s="14">
        <v>25.2</v>
      </c>
      <c r="E28" s="14"/>
    </row>
    <row r="29" spans="1:5" x14ac:dyDescent="0.2">
      <c r="A29" s="2" t="s">
        <v>19</v>
      </c>
      <c r="C29" s="14">
        <v>7</v>
      </c>
      <c r="D29" s="14">
        <v>7</v>
      </c>
      <c r="E29" s="14"/>
    </row>
    <row r="30" spans="1:5" x14ac:dyDescent="0.2">
      <c r="A30" s="12" t="s">
        <v>42</v>
      </c>
      <c r="C30" s="14">
        <v>2.5</v>
      </c>
      <c r="D30" s="14">
        <v>2.5</v>
      </c>
      <c r="E30" s="14"/>
    </row>
    <row r="31" spans="1:5" x14ac:dyDescent="0.2">
      <c r="A31" s="12" t="s">
        <v>43</v>
      </c>
      <c r="C31" s="14">
        <v>0</v>
      </c>
      <c r="D31" s="14">
        <v>0</v>
      </c>
      <c r="E31" s="14"/>
    </row>
    <row r="32" spans="1:5" x14ac:dyDescent="0.2">
      <c r="A32" s="2" t="s">
        <v>20</v>
      </c>
      <c r="C32" s="14">
        <f>C28-C29</f>
        <v>21.9</v>
      </c>
      <c r="D32" s="14">
        <f>D28-D29</f>
        <v>18.2</v>
      </c>
      <c r="E32" s="14"/>
    </row>
    <row r="33" spans="1:8" x14ac:dyDescent="0.2">
      <c r="A33" s="2"/>
      <c r="C33" s="14"/>
      <c r="D33" s="14"/>
      <c r="E33" s="14"/>
    </row>
    <row r="34" spans="1:8" x14ac:dyDescent="0.2">
      <c r="A34" s="2"/>
      <c r="C34" s="11">
        <f>+C5</f>
        <v>44377</v>
      </c>
      <c r="D34" s="11">
        <f>+D5</f>
        <v>44012</v>
      </c>
      <c r="E34" s="7"/>
    </row>
    <row r="35" spans="1:8" x14ac:dyDescent="0.2">
      <c r="A35" s="1" t="s">
        <v>21</v>
      </c>
      <c r="C35" s="13"/>
      <c r="D35" s="13"/>
      <c r="E35" s="13"/>
    </row>
    <row r="36" spans="1:8" x14ac:dyDescent="0.2">
      <c r="A36" s="2" t="s">
        <v>22</v>
      </c>
      <c r="C36" s="7">
        <v>7956980</v>
      </c>
      <c r="D36" s="7">
        <v>8750165</v>
      </c>
      <c r="E36" s="7"/>
    </row>
    <row r="37" spans="1:8" x14ac:dyDescent="0.2">
      <c r="A37" s="2" t="s">
        <v>23</v>
      </c>
      <c r="C37" s="7">
        <v>0</v>
      </c>
      <c r="D37" s="7">
        <v>0</v>
      </c>
      <c r="E37" s="7"/>
    </row>
    <row r="38" spans="1:8" x14ac:dyDescent="0.2">
      <c r="A38" s="2" t="s">
        <v>24</v>
      </c>
      <c r="C38" s="7">
        <v>254632</v>
      </c>
      <c r="D38" s="7">
        <v>253301</v>
      </c>
      <c r="E38" s="7"/>
      <c r="G38" s="10" t="s">
        <v>44</v>
      </c>
    </row>
    <row r="39" spans="1:8" x14ac:dyDescent="0.2">
      <c r="A39" s="2" t="s">
        <v>47</v>
      </c>
      <c r="C39" s="7" t="s">
        <v>46</v>
      </c>
      <c r="D39" s="10" t="s">
        <v>46</v>
      </c>
      <c r="E39" s="7"/>
      <c r="G39" s="10"/>
    </row>
    <row r="40" spans="1:8" x14ac:dyDescent="0.2">
      <c r="A40" s="1" t="s">
        <v>25</v>
      </c>
      <c r="C40" s="9">
        <f>C36+C37+C38</f>
        <v>8211612</v>
      </c>
      <c r="D40" s="9">
        <f>D36+D37+D38</f>
        <v>9003466</v>
      </c>
      <c r="E40" s="9"/>
      <c r="G40" s="3">
        <f>C23-C40</f>
        <v>0</v>
      </c>
      <c r="H40" s="3">
        <f>D23-D40</f>
        <v>0</v>
      </c>
    </row>
    <row r="41" spans="1:8" x14ac:dyDescent="0.2">
      <c r="A41" s="1"/>
      <c r="C41" s="9"/>
      <c r="D41" s="9"/>
      <c r="E41" s="9"/>
    </row>
    <row r="42" spans="1:8" x14ac:dyDescent="0.2">
      <c r="A42" s="1" t="s">
        <v>26</v>
      </c>
      <c r="C42" s="3"/>
      <c r="D42" s="3"/>
      <c r="E42" s="3"/>
    </row>
    <row r="43" spans="1:8" x14ac:dyDescent="0.2">
      <c r="A43" s="2" t="s">
        <v>22</v>
      </c>
      <c r="C43" s="4">
        <v>636558</v>
      </c>
      <c r="D43" s="4">
        <v>700013</v>
      </c>
      <c r="E43" s="4"/>
    </row>
    <row r="44" spans="1:8" x14ac:dyDescent="0.2">
      <c r="A44" s="2" t="s">
        <v>23</v>
      </c>
      <c r="C44" s="4">
        <v>0</v>
      </c>
      <c r="D44" s="4">
        <v>0</v>
      </c>
      <c r="E44" s="4"/>
    </row>
    <row r="45" spans="1:8" x14ac:dyDescent="0.2">
      <c r="A45" s="2" t="s">
        <v>24</v>
      </c>
      <c r="C45" s="4">
        <v>20371</v>
      </c>
      <c r="D45" s="4">
        <v>20264</v>
      </c>
      <c r="E45" s="4"/>
    </row>
    <row r="46" spans="1:8" x14ac:dyDescent="0.2">
      <c r="A46" s="2" t="s">
        <v>47</v>
      </c>
      <c r="C46" s="7" t="s">
        <v>46</v>
      </c>
      <c r="D46" s="10" t="s">
        <v>46</v>
      </c>
      <c r="E46" s="4"/>
    </row>
    <row r="47" spans="1:8" x14ac:dyDescent="0.2">
      <c r="A47" s="1" t="s">
        <v>27</v>
      </c>
      <c r="C47" s="5">
        <f>C43+C44+C45</f>
        <v>656929</v>
      </c>
      <c r="D47" s="5">
        <f>D43+D44+D45</f>
        <v>720277</v>
      </c>
      <c r="E47" s="5"/>
    </row>
    <row r="48" spans="1:8" x14ac:dyDescent="0.2">
      <c r="A48" s="2"/>
    </row>
    <row r="49" spans="1:8" x14ac:dyDescent="0.2">
      <c r="A49" s="2"/>
    </row>
    <row r="50" spans="1:8" x14ac:dyDescent="0.2">
      <c r="A50" s="1" t="s">
        <v>28</v>
      </c>
    </row>
    <row r="51" spans="1:8" x14ac:dyDescent="0.2">
      <c r="A51" s="2"/>
    </row>
    <row r="52" spans="1:8" x14ac:dyDescent="0.2">
      <c r="A52" s="6">
        <f>+C5</f>
        <v>44377</v>
      </c>
      <c r="B52" s="10"/>
      <c r="C52" s="8" t="s">
        <v>29</v>
      </c>
      <c r="D52" s="10"/>
      <c r="E52" s="10"/>
    </row>
    <row r="53" spans="1:8" x14ac:dyDescent="0.2">
      <c r="A53" s="1" t="s">
        <v>30</v>
      </c>
      <c r="B53" s="8" t="s">
        <v>31</v>
      </c>
      <c r="C53" s="8" t="s">
        <v>32</v>
      </c>
      <c r="D53" s="8" t="s">
        <v>33</v>
      </c>
      <c r="E53" s="8"/>
    </row>
    <row r="54" spans="1:8" x14ac:dyDescent="0.2">
      <c r="A54" s="2" t="s">
        <v>34</v>
      </c>
      <c r="B54" s="7">
        <v>84053</v>
      </c>
      <c r="C54" s="7">
        <v>0</v>
      </c>
      <c r="D54" s="16">
        <f>C54*0.08</f>
        <v>0</v>
      </c>
      <c r="E54" s="7"/>
    </row>
    <row r="55" spans="1:8" x14ac:dyDescent="0.2">
      <c r="A55" s="2" t="s">
        <v>35</v>
      </c>
      <c r="B55" s="7">
        <v>403727</v>
      </c>
      <c r="C55" s="7">
        <f>B55*0.2+1</f>
        <v>80746.400000000009</v>
      </c>
      <c r="D55" s="7">
        <f t="shared" ref="D55:D60" si="0">C55*0.08</f>
        <v>6459.7120000000004</v>
      </c>
      <c r="E55" s="7"/>
    </row>
    <row r="56" spans="1:8" x14ac:dyDescent="0.2">
      <c r="A56" s="2" t="s">
        <v>36</v>
      </c>
      <c r="B56" s="7">
        <v>1297018</v>
      </c>
      <c r="C56" s="7">
        <f>(B56*0.5)</f>
        <v>648509</v>
      </c>
      <c r="D56" s="7">
        <f t="shared" si="0"/>
        <v>51880.72</v>
      </c>
      <c r="E56" s="7"/>
    </row>
    <row r="57" spans="1:8" x14ac:dyDescent="0.2">
      <c r="A57" s="2" t="s">
        <v>37</v>
      </c>
      <c r="B57" s="7">
        <v>7200669</v>
      </c>
      <c r="C57" s="7">
        <f>B57</f>
        <v>7200669</v>
      </c>
      <c r="D57" s="7">
        <f>C57*0.08-1</f>
        <v>576052.52</v>
      </c>
      <c r="E57" s="7"/>
    </row>
    <row r="58" spans="1:8" x14ac:dyDescent="0.2">
      <c r="A58" s="12" t="s">
        <v>45</v>
      </c>
      <c r="B58" s="7">
        <v>14742</v>
      </c>
      <c r="C58" s="7">
        <f>B58</f>
        <v>14742</v>
      </c>
      <c r="D58" s="7">
        <f>(C58*0.08)</f>
        <v>1179.3600000000001</v>
      </c>
      <c r="E58" s="7"/>
    </row>
    <row r="59" spans="1:8" x14ac:dyDescent="0.2">
      <c r="A59" s="2" t="s">
        <v>38</v>
      </c>
      <c r="B59" s="7">
        <v>0</v>
      </c>
      <c r="C59" s="7">
        <v>0</v>
      </c>
      <c r="D59" s="7">
        <f t="shared" si="0"/>
        <v>0</v>
      </c>
      <c r="E59" s="7"/>
    </row>
    <row r="60" spans="1:8" x14ac:dyDescent="0.2">
      <c r="A60" s="2" t="s">
        <v>39</v>
      </c>
      <c r="B60" s="7">
        <v>0</v>
      </c>
      <c r="C60" s="7">
        <f>B60*0.5</f>
        <v>0</v>
      </c>
      <c r="D60" s="7">
        <f t="shared" si="0"/>
        <v>0</v>
      </c>
      <c r="E60" s="7"/>
    </row>
    <row r="61" spans="1:8" x14ac:dyDescent="0.2">
      <c r="A61" s="2" t="s">
        <v>40</v>
      </c>
      <c r="B61" s="7">
        <v>12314</v>
      </c>
      <c r="C61" s="7">
        <f>B61</f>
        <v>12314</v>
      </c>
      <c r="D61" s="7">
        <f>(C61*0.08)</f>
        <v>985.12</v>
      </c>
      <c r="E61" s="7"/>
      <c r="G61" s="10" t="s">
        <v>44</v>
      </c>
    </row>
    <row r="62" spans="1:8" x14ac:dyDescent="0.2">
      <c r="A62" s="1" t="s">
        <v>41</v>
      </c>
      <c r="B62" s="9">
        <f>SUM(B54:B61)</f>
        <v>9012523</v>
      </c>
      <c r="C62" s="9">
        <f t="shared" ref="C62" si="1">SUM(C54:C61)</f>
        <v>7956980.4000000004</v>
      </c>
      <c r="D62" s="9">
        <f>SUM(D54:D61)+0.5</f>
        <v>636557.93200000003</v>
      </c>
      <c r="E62" s="9"/>
      <c r="G62" s="3">
        <f>C36-C62</f>
        <v>-0.40000000037252903</v>
      </c>
      <c r="H62" s="3">
        <f>C43-D62</f>
        <v>6.7999999970197678E-2</v>
      </c>
    </row>
    <row r="63" spans="1:8" x14ac:dyDescent="0.2">
      <c r="A63" s="1"/>
      <c r="B63" s="8"/>
      <c r="C63" s="8"/>
      <c r="D63" s="9"/>
      <c r="E63" s="9"/>
    </row>
    <row r="64" spans="1:8" x14ac:dyDescent="0.2">
      <c r="A64" s="6">
        <f>+D34</f>
        <v>44012</v>
      </c>
      <c r="B64" s="10"/>
      <c r="C64" s="8" t="s">
        <v>29</v>
      </c>
      <c r="D64" s="10"/>
      <c r="E64" s="10"/>
    </row>
    <row r="65" spans="1:8" x14ac:dyDescent="0.2">
      <c r="A65" s="1" t="s">
        <v>30</v>
      </c>
      <c r="B65" s="8" t="s">
        <v>31</v>
      </c>
      <c r="C65" s="8" t="s">
        <v>32</v>
      </c>
      <c r="D65" s="8" t="s">
        <v>33</v>
      </c>
      <c r="E65" s="8"/>
    </row>
    <row r="66" spans="1:8" x14ac:dyDescent="0.2">
      <c r="A66" s="2" t="s">
        <v>34</v>
      </c>
      <c r="B66" s="7">
        <v>84415</v>
      </c>
      <c r="C66" s="7">
        <v>0</v>
      </c>
      <c r="D66" s="16">
        <f>C66*0.08</f>
        <v>0</v>
      </c>
      <c r="E66" s="7"/>
    </row>
    <row r="67" spans="1:8" x14ac:dyDescent="0.2">
      <c r="A67" s="2" t="s">
        <v>35</v>
      </c>
      <c r="B67" s="7">
        <v>407818</v>
      </c>
      <c r="C67" s="7">
        <f>B67*0.2</f>
        <v>81563.600000000006</v>
      </c>
      <c r="D67" s="7">
        <f t="shared" ref="D67:D72" si="2">C67*0.08</f>
        <v>6525.0880000000006</v>
      </c>
      <c r="E67" s="7"/>
    </row>
    <row r="68" spans="1:8" x14ac:dyDescent="0.2">
      <c r="A68" s="2" t="s">
        <v>36</v>
      </c>
      <c r="B68" s="7">
        <v>1143991</v>
      </c>
      <c r="C68" s="7">
        <f>B68*0.5</f>
        <v>571995.5</v>
      </c>
      <c r="D68" s="7">
        <f t="shared" si="2"/>
        <v>45759.64</v>
      </c>
      <c r="E68" s="7"/>
    </row>
    <row r="69" spans="1:8" x14ac:dyDescent="0.2">
      <c r="A69" s="2" t="s">
        <v>37</v>
      </c>
      <c r="B69" s="7">
        <v>8080098</v>
      </c>
      <c r="C69" s="7">
        <f>B69</f>
        <v>8080098</v>
      </c>
      <c r="D69" s="7">
        <f t="shared" si="2"/>
        <v>646407.84</v>
      </c>
      <c r="E69" s="7"/>
    </row>
    <row r="70" spans="1:8" x14ac:dyDescent="0.2">
      <c r="A70" s="12" t="s">
        <v>45</v>
      </c>
      <c r="B70" s="7">
        <v>12947</v>
      </c>
      <c r="C70" s="7">
        <f>B70</f>
        <v>12947</v>
      </c>
      <c r="D70" s="7">
        <f>(C70*0.08)</f>
        <v>1035.76</v>
      </c>
      <c r="E70" s="7"/>
    </row>
    <row r="71" spans="1:8" x14ac:dyDescent="0.2">
      <c r="A71" s="2" t="s">
        <v>38</v>
      </c>
      <c r="B71" s="7">
        <v>0</v>
      </c>
      <c r="C71" s="7">
        <v>0</v>
      </c>
      <c r="D71" s="7">
        <f t="shared" si="2"/>
        <v>0</v>
      </c>
      <c r="E71" s="7"/>
    </row>
    <row r="72" spans="1:8" x14ac:dyDescent="0.2">
      <c r="A72" s="2" t="s">
        <v>39</v>
      </c>
      <c r="B72" s="7">
        <v>0</v>
      </c>
      <c r="C72" s="7">
        <f>B72*0.5</f>
        <v>0</v>
      </c>
      <c r="D72" s="7">
        <f t="shared" si="2"/>
        <v>0</v>
      </c>
      <c r="E72" s="7"/>
    </row>
    <row r="73" spans="1:8" x14ac:dyDescent="0.2">
      <c r="A73" s="2" t="s">
        <v>40</v>
      </c>
      <c r="B73" s="7">
        <v>3561</v>
      </c>
      <c r="C73" s="7">
        <f>B73</f>
        <v>3561</v>
      </c>
      <c r="D73" s="7">
        <f>(C73*0.08)</f>
        <v>284.88</v>
      </c>
      <c r="E73" s="7"/>
      <c r="G73" s="10" t="s">
        <v>44</v>
      </c>
    </row>
    <row r="74" spans="1:8" x14ac:dyDescent="0.2">
      <c r="A74" s="1" t="s">
        <v>41</v>
      </c>
      <c r="B74" s="9">
        <f>SUM(B66:B73)</f>
        <v>9732830</v>
      </c>
      <c r="C74" s="9">
        <f t="shared" ref="C74:D74" si="3">SUM(C66:C73)</f>
        <v>8750165.0999999996</v>
      </c>
      <c r="D74" s="9">
        <f t="shared" si="3"/>
        <v>700013.20799999998</v>
      </c>
      <c r="E74" s="9"/>
      <c r="G74" s="3">
        <f>D36-C74</f>
        <v>-9.999999962747097E-2</v>
      </c>
      <c r="H74" s="3">
        <f>D43-D74</f>
        <v>-0.20799999998416752</v>
      </c>
    </row>
    <row r="75" spans="1:8" x14ac:dyDescent="0.2">
      <c r="A75" s="1"/>
      <c r="B75" s="3"/>
      <c r="C75" s="3"/>
      <c r="D75" s="3"/>
      <c r="E75" s="3"/>
    </row>
    <row r="76" spans="1:8" x14ac:dyDescent="0.2">
      <c r="A76" s="17" t="s">
        <v>48</v>
      </c>
    </row>
    <row r="77" spans="1:8" x14ac:dyDescent="0.2">
      <c r="A77" t="s">
        <v>49</v>
      </c>
    </row>
    <row r="78" spans="1:8" x14ac:dyDescent="0.2">
      <c r="A78" t="s">
        <v>50</v>
      </c>
    </row>
    <row r="80" spans="1:8" x14ac:dyDescent="0.2">
      <c r="B80" s="19">
        <v>44377</v>
      </c>
      <c r="D80" s="19">
        <f>+D34</f>
        <v>44012</v>
      </c>
    </row>
    <row r="81" spans="1:5" x14ac:dyDescent="0.2">
      <c r="A81" t="s">
        <v>51</v>
      </c>
      <c r="B81" s="23">
        <v>9012523</v>
      </c>
      <c r="C81" s="23"/>
      <c r="D81" s="23">
        <f>+D87</f>
        <v>9732830</v>
      </c>
    </row>
    <row r="82" spans="1:5" x14ac:dyDescent="0.2">
      <c r="B82" s="21"/>
      <c r="C82" s="22"/>
      <c r="D82" s="22"/>
    </row>
    <row r="83" spans="1:5" x14ac:dyDescent="0.2">
      <c r="A83" t="s">
        <v>52</v>
      </c>
      <c r="B83" s="21" t="s">
        <v>46</v>
      </c>
      <c r="C83" s="22"/>
      <c r="D83" s="22" t="s">
        <v>46</v>
      </c>
    </row>
    <row r="84" spans="1:5" x14ac:dyDescent="0.2">
      <c r="B84" s="22"/>
      <c r="C84" s="22"/>
      <c r="D84" s="22"/>
    </row>
    <row r="85" spans="1:5" x14ac:dyDescent="0.2">
      <c r="A85" t="s">
        <v>53</v>
      </c>
      <c r="B85" s="22"/>
      <c r="C85" s="22"/>
      <c r="D85" s="22"/>
    </row>
    <row r="86" spans="1:5" x14ac:dyDescent="0.2">
      <c r="A86" t="s">
        <v>54</v>
      </c>
      <c r="B86" s="23">
        <f>+C19</f>
        <v>2370685</v>
      </c>
      <c r="C86" s="22"/>
      <c r="D86" s="23">
        <f>+D19</f>
        <v>2266416</v>
      </c>
    </row>
    <row r="87" spans="1:5" x14ac:dyDescent="0.2">
      <c r="A87" t="s">
        <v>55</v>
      </c>
      <c r="B87" s="23">
        <f>+B62</f>
        <v>9012523</v>
      </c>
      <c r="C87" s="23"/>
      <c r="D87" s="23">
        <f>+B74</f>
        <v>9732830</v>
      </c>
    </row>
    <row r="88" spans="1:5" x14ac:dyDescent="0.2">
      <c r="B88" s="22"/>
      <c r="C88" s="22"/>
      <c r="D88" s="22"/>
    </row>
    <row r="89" spans="1:5" x14ac:dyDescent="0.2">
      <c r="A89" t="s">
        <v>56</v>
      </c>
      <c r="B89" s="24">
        <v>0.26300000000000001</v>
      </c>
      <c r="C89" s="22"/>
      <c r="D89" s="25">
        <v>0.2329</v>
      </c>
    </row>
    <row r="90" spans="1:5" x14ac:dyDescent="0.2">
      <c r="B90" s="20"/>
      <c r="D90" s="18"/>
    </row>
    <row r="94" spans="1:5" ht="409.6" customHeight="1" x14ac:dyDescent="0.2">
      <c r="A94" s="27"/>
      <c r="B94" s="27"/>
      <c r="C94" s="27"/>
      <c r="D94" s="27"/>
      <c r="E94" s="27"/>
    </row>
    <row r="95" spans="1:5" x14ac:dyDescent="0.2">
      <c r="A95" s="27"/>
      <c r="B95" s="28"/>
      <c r="C95" s="28"/>
      <c r="D95" s="28"/>
    </row>
    <row r="96" spans="1:5" x14ac:dyDescent="0.2">
      <c r="A96" s="27"/>
      <c r="B96" s="28"/>
      <c r="C96" s="28"/>
      <c r="D96" s="28"/>
    </row>
    <row r="97" spans="1:4" x14ac:dyDescent="0.2">
      <c r="A97" s="27"/>
      <c r="B97" s="28"/>
      <c r="C97" s="28"/>
      <c r="D97" s="28"/>
    </row>
  </sheetData>
  <mergeCells count="5">
    <mergeCell ref="A3:E3"/>
    <mergeCell ref="A95:D95"/>
    <mergeCell ref="A96:D96"/>
    <mergeCell ref="A97:D97"/>
    <mergeCell ref="A94:E94"/>
  </mergeCells>
  <pageMargins left="0.7" right="0.7" top="0.75" bottom="0.75" header="0.3" footer="0.3"/>
  <pageSetup paperSize="9" scale="89" orientation="portrait" r:id="rId1"/>
  <headerFooter>
    <oddFooter>&amp;C&amp;8&amp;P (&amp;N)</oddFooter>
  </headerFooter>
  <rowBreaks count="1" manualBreakCount="1">
    <brk id="32" max="4" man="1"/>
  </rowBreaks>
  <colBreaks count="1" manualBreakCount="1">
    <brk id="5"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2</vt:i4>
      </vt:variant>
    </vt:vector>
  </HeadingPairs>
  <TitlesOfParts>
    <vt:vector size="5" baseType="lpstr">
      <vt:lpstr>Blad1</vt:lpstr>
      <vt:lpstr>Blad2</vt:lpstr>
      <vt:lpstr>Blad3</vt:lpstr>
      <vt:lpstr>Blad1!OLE_LINK1</vt:lpstr>
      <vt:lpstr>Blad1!Utskriftsområde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Anders Korsgren</dc:creator>
  <cp:lastModifiedBy>Britt-Marie Dristig</cp:lastModifiedBy>
  <cp:lastPrinted>2021-07-06T09:46:05Z</cp:lastPrinted>
  <dcterms:created xsi:type="dcterms:W3CDTF">2018-04-23T14:15:43Z</dcterms:created>
  <dcterms:modified xsi:type="dcterms:W3CDTF">2021-07-07T11:16:41Z</dcterms:modified>
</cp:coreProperties>
</file>